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40" yWindow="1140" windowWidth="19880" windowHeight="13580" activeTab="2"/>
  </bookViews>
  <sheets>
    <sheet name="Source and notes" sheetId="1" r:id="rId1"/>
    <sheet name="Holland 1732" sheetId="2" r:id="rId2"/>
    <sheet name="Netherlands 1808" sheetId="3" r:id="rId3"/>
  </sheets>
  <definedNames/>
  <calcPr fullCalcOnLoad="1"/>
</workbook>
</file>

<file path=xl/sharedStrings.xml><?xml version="1.0" encoding="utf-8"?>
<sst xmlns="http://schemas.openxmlformats.org/spreadsheetml/2006/main" count="59" uniqueCount="50">
  <si>
    <t xml:space="preserve">Gini calculations by Branko Milanovic.  </t>
  </si>
  <si>
    <t>Percent of all income in this class</t>
  </si>
  <si>
    <t>Percent of all income in this class and lower</t>
  </si>
  <si>
    <t>Contributions to Gini1</t>
  </si>
  <si>
    <r>
      <t xml:space="preserve">Lee Soltow and Jan Luiten van Zanden, </t>
    </r>
    <r>
      <rPr>
        <i/>
        <sz val="12"/>
        <color indexed="8"/>
        <rFont val="Times New Roman"/>
        <family val="0"/>
      </rPr>
      <t>Income and Wealth Inequality in the</t>
    </r>
  </si>
  <si>
    <t>An estimated income distribution for</t>
  </si>
  <si>
    <t>based on housing rents</t>
  </si>
  <si>
    <t>Income class</t>
  </si>
  <si>
    <t>Estimated</t>
  </si>
  <si>
    <t>class-ave.</t>
  </si>
  <si>
    <t>Implied</t>
  </si>
  <si>
    <t>total income</t>
  </si>
  <si>
    <t>mil. fl.</t>
  </si>
  <si>
    <t>Percent of families in this class</t>
  </si>
  <si>
    <t>Percent of all families in this class and lower</t>
  </si>
  <si>
    <t xml:space="preserve">Gini1 = </t>
  </si>
  <si>
    <t>households</t>
  </si>
  <si>
    <t>The Netherlands in 1808</t>
  </si>
  <si>
    <t>Branko Milanovic, Peter H. Lindert, and Jeffrey G. Williamson</t>
  </si>
  <si>
    <t>income in fl</t>
  </si>
  <si>
    <r>
      <t>Netherlands, 16th-20th Century</t>
    </r>
    <r>
      <rPr>
        <sz val="12"/>
        <color indexed="8"/>
        <rFont val="Times New Roman"/>
        <family val="0"/>
      </rPr>
      <t>. Het Spinhuis, 1998, Chapter 6.</t>
    </r>
  </si>
  <si>
    <t>Gini2 =</t>
  </si>
  <si>
    <t>We are indebted to Jan Luiten van Zanden for expanding on the data sets in the source listed below.</t>
  </si>
  <si>
    <t>Overall distribution</t>
  </si>
  <si>
    <t>Holland 1732</t>
  </si>
  <si>
    <t>Amsterdam</t>
  </si>
  <si>
    <t>Delft</t>
  </si>
  <si>
    <t>countryside</t>
  </si>
  <si>
    <t>vlekken</t>
  </si>
  <si>
    <t>income</t>
  </si>
  <si>
    <t>weighted</t>
  </si>
  <si>
    <t>Leiden</t>
  </si>
  <si>
    <t>income Leiden</t>
  </si>
  <si>
    <t xml:space="preserve">weighted </t>
  </si>
  <si>
    <t>Income</t>
  </si>
  <si>
    <t>Overall</t>
  </si>
  <si>
    <t>weight: 25%</t>
  </si>
  <si>
    <t>weight 12.5%</t>
  </si>
  <si>
    <t>population</t>
  </si>
  <si>
    <t>weights</t>
  </si>
  <si>
    <t>400+</t>
  </si>
  <si>
    <t>check</t>
  </si>
  <si>
    <t xml:space="preserve">average </t>
  </si>
  <si>
    <t>top.bottom</t>
  </si>
  <si>
    <t>Data supplied by Jan Luiten van Zanden to Jeffrey G. Williamson, dated 18 October 2007.</t>
  </si>
  <si>
    <t>Gini1</t>
  </si>
  <si>
    <t>Gini2</t>
  </si>
  <si>
    <t>Gini1 = the lower-bound gini coefficient that assumes equality within each income class.</t>
  </si>
  <si>
    <t>Gini2 is calculated with assumptions about the inequalities within classes,</t>
  </si>
  <si>
    <t>but also with the assumption that the classes do not overlap into each other's income range.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</si>
</sst>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000000"/>
    <numFmt numFmtId="178" formatCode="0.00_)"/>
    <numFmt numFmtId="179" formatCode="0_)"/>
    <numFmt numFmtId="180" formatCode="0.0_)"/>
  </numFmts>
  <fonts count="2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2"/>
      <color indexed="8"/>
      <name val="Times New Roman"/>
      <family val="0"/>
    </font>
    <font>
      <i/>
      <sz val="12"/>
      <color indexed="8"/>
      <name val="Times New Roman"/>
      <family val="0"/>
    </font>
    <font>
      <sz val="8"/>
      <name val="Verdana"/>
      <family val="0"/>
    </font>
    <font>
      <sz val="12"/>
      <name val="Times New Roman"/>
      <family val="1"/>
    </font>
    <font>
      <b/>
      <sz val="12"/>
      <name val="Times New Roman"/>
      <family val="0"/>
    </font>
    <font>
      <b/>
      <sz val="14"/>
      <color indexed="8"/>
      <name val="Times New Roman"/>
      <family val="0"/>
    </font>
    <font>
      <i/>
      <sz val="12"/>
      <name val="Times New Roman"/>
      <family val="0"/>
    </font>
    <font>
      <sz val="12"/>
      <color indexed="12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9" fillId="0" borderId="0" xfId="0" applyFont="1" applyAlignment="1">
      <alignment/>
    </xf>
    <xf numFmtId="15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/>
    </xf>
    <xf numFmtId="174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75" fontId="19" fillId="0" borderId="0" xfId="0" applyNumberFormat="1" applyFont="1" applyAlignment="1">
      <alignment/>
    </xf>
    <xf numFmtId="0" fontId="22" fillId="0" borderId="0" xfId="0" applyFont="1" applyAlignment="1">
      <alignment/>
    </xf>
    <xf numFmtId="175" fontId="19" fillId="22" borderId="0" xfId="0" applyNumberFormat="1" applyFont="1" applyFill="1" applyAlignment="1">
      <alignment/>
    </xf>
    <xf numFmtId="173" fontId="22" fillId="0" borderId="0" xfId="0" applyNumberFormat="1" applyFont="1" applyAlignment="1">
      <alignment/>
    </xf>
    <xf numFmtId="2" fontId="22" fillId="0" borderId="0" xfId="0" applyNumberFormat="1" applyFont="1" applyAlignment="1">
      <alignment horizontal="right"/>
    </xf>
    <xf numFmtId="174" fontId="22" fillId="0" borderId="0" xfId="0" applyNumberFormat="1" applyFont="1" applyAlignment="1">
      <alignment horizontal="right"/>
    </xf>
    <xf numFmtId="173" fontId="22" fillId="0" borderId="0" xfId="0" applyNumberFormat="1" applyFont="1" applyAlignment="1">
      <alignment horizontal="right"/>
    </xf>
    <xf numFmtId="172" fontId="22" fillId="0" borderId="0" xfId="0" applyNumberFormat="1" applyFont="1" applyAlignment="1">
      <alignment horizontal="right"/>
    </xf>
    <xf numFmtId="176" fontId="22" fillId="0" borderId="0" xfId="0" applyNumberFormat="1" applyFont="1" applyAlignment="1">
      <alignment horizontal="right"/>
    </xf>
    <xf numFmtId="2" fontId="22" fillId="0" borderId="0" xfId="0" applyNumberFormat="1" applyFont="1" applyAlignment="1">
      <alignment/>
    </xf>
    <xf numFmtId="2" fontId="23" fillId="0" borderId="11" xfId="0" applyNumberFormat="1" applyFont="1" applyBorder="1" applyAlignment="1">
      <alignment/>
    </xf>
    <xf numFmtId="0" fontId="24" fillId="0" borderId="0" xfId="0" applyFont="1" applyAlignment="1">
      <alignment/>
    </xf>
    <xf numFmtId="178" fontId="23" fillId="0" borderId="0" xfId="0" applyNumberFormat="1" applyFont="1" applyAlignment="1" applyProtection="1">
      <alignment horizontal="left"/>
      <protection/>
    </xf>
    <xf numFmtId="178" fontId="23" fillId="0" borderId="0" xfId="0" applyNumberFormat="1" applyFont="1" applyAlignment="1" applyProtection="1">
      <alignment/>
      <protection/>
    </xf>
    <xf numFmtId="0" fontId="19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9" fillId="0" borderId="12" xfId="0" applyFont="1" applyBorder="1" applyAlignment="1">
      <alignment/>
    </xf>
    <xf numFmtId="10" fontId="19" fillId="0" borderId="0" xfId="0" applyNumberFormat="1" applyFont="1" applyAlignment="1">
      <alignment/>
    </xf>
    <xf numFmtId="175" fontId="19" fillId="0" borderId="0" xfId="0" applyNumberFormat="1" applyFont="1" applyAlignment="1">
      <alignment/>
    </xf>
    <xf numFmtId="0" fontId="26" fillId="0" borderId="0" xfId="0" applyFont="1" applyAlignment="1">
      <alignment/>
    </xf>
    <xf numFmtId="1" fontId="19" fillId="0" borderId="0" xfId="0" applyNumberFormat="1" applyFont="1" applyAlignment="1">
      <alignment/>
    </xf>
    <xf numFmtId="0" fontId="26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179" fontId="19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D22" sqref="D22"/>
    </sheetView>
  </sheetViews>
  <sheetFormatPr defaultColWidth="11.421875" defaultRowHeight="15"/>
  <cols>
    <col min="1" max="16384" width="10.7109375" style="1" customWidth="1"/>
  </cols>
  <sheetData>
    <row r="1" ht="15">
      <c r="A1" s="1" t="s">
        <v>18</v>
      </c>
    </row>
    <row r="2" ht="15">
      <c r="A2" s="2">
        <v>39412</v>
      </c>
    </row>
    <row r="3" ht="15">
      <c r="A3" s="2"/>
    </row>
    <row r="4" ht="15">
      <c r="A4" s="1" t="s">
        <v>22</v>
      </c>
    </row>
    <row r="6" ht="15">
      <c r="A6" s="1" t="s">
        <v>4</v>
      </c>
    </row>
    <row r="7" ht="15">
      <c r="B7" s="3" t="s">
        <v>20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74"/>
  <sheetViews>
    <sheetView workbookViewId="0" topLeftCell="A41">
      <selection activeCell="A54" sqref="A54:A56"/>
    </sheetView>
  </sheetViews>
  <sheetFormatPr defaultColWidth="11.421875" defaultRowHeight="15"/>
  <cols>
    <col min="1" max="8" width="10.7109375" style="1" customWidth="1"/>
    <col min="9" max="9" width="11.57421875" style="1" customWidth="1"/>
    <col min="10" max="10" width="10.7109375" style="1" customWidth="1"/>
    <col min="11" max="11" width="3.421875" style="1" customWidth="1"/>
    <col min="12" max="16384" width="10.7109375" style="1" customWidth="1"/>
  </cols>
  <sheetData>
    <row r="1" spans="1:47" ht="1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9" t="s">
        <v>23</v>
      </c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</row>
    <row r="2" spans="1:47" ht="15">
      <c r="A2" s="22"/>
      <c r="B2" s="23" t="s">
        <v>24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</row>
    <row r="3" spans="1:47" ht="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</row>
    <row r="4" spans="1:47" ht="15">
      <c r="A4" s="22"/>
      <c r="B4" s="9" t="s">
        <v>44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</row>
    <row r="5" spans="1:47" ht="15">
      <c r="A5" s="22"/>
      <c r="B5" s="22" t="s">
        <v>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</row>
    <row r="6" spans="1:47" ht="1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1:47" ht="1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</row>
    <row r="8" spans="1:47" ht="15">
      <c r="A8" s="22"/>
      <c r="B8" s="24">
        <v>1</v>
      </c>
      <c r="C8" s="24">
        <v>2</v>
      </c>
      <c r="D8" s="24">
        <v>3</v>
      </c>
      <c r="E8" s="24">
        <v>4</v>
      </c>
      <c r="F8" s="24"/>
      <c r="G8" s="24"/>
      <c r="H8" s="24">
        <v>5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</row>
    <row r="9" spans="1:47" ht="15">
      <c r="A9" s="22"/>
      <c r="B9" s="25" t="s">
        <v>25</v>
      </c>
      <c r="C9" s="25" t="s">
        <v>26</v>
      </c>
      <c r="D9" s="25" t="s">
        <v>27</v>
      </c>
      <c r="E9" s="25" t="s">
        <v>28</v>
      </c>
      <c r="F9" s="22" t="s">
        <v>29</v>
      </c>
      <c r="G9" s="26" t="s">
        <v>30</v>
      </c>
      <c r="H9" s="25" t="s">
        <v>31</v>
      </c>
      <c r="I9" s="22" t="s">
        <v>32</v>
      </c>
      <c r="J9" s="22" t="s">
        <v>33</v>
      </c>
      <c r="K9" s="22"/>
      <c r="L9" s="9" t="s">
        <v>34</v>
      </c>
      <c r="M9" s="9" t="s">
        <v>35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</row>
    <row r="10" spans="1:47" ht="15">
      <c r="A10" s="22"/>
      <c r="B10" s="22" t="s">
        <v>36</v>
      </c>
      <c r="C10" s="22" t="s">
        <v>37</v>
      </c>
      <c r="D10" s="27">
        <v>0.375</v>
      </c>
      <c r="E10" s="27">
        <v>0.125</v>
      </c>
      <c r="F10" s="22"/>
      <c r="G10" s="26" t="s">
        <v>38</v>
      </c>
      <c r="H10" s="27">
        <v>0.125</v>
      </c>
      <c r="I10" s="22"/>
      <c r="J10" s="22" t="s">
        <v>38</v>
      </c>
      <c r="K10" s="22"/>
      <c r="L10" s="9"/>
      <c r="M10" s="9" t="s">
        <v>30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</row>
    <row r="11" spans="1:47" ht="15">
      <c r="A11" s="22"/>
      <c r="B11" s="22" t="s">
        <v>16</v>
      </c>
      <c r="C11" s="22"/>
      <c r="D11" s="27"/>
      <c r="E11" s="27"/>
      <c r="F11" s="22"/>
      <c r="G11" s="26"/>
      <c r="H11" s="27" t="s">
        <v>16</v>
      </c>
      <c r="I11" s="22"/>
      <c r="J11" s="22"/>
      <c r="K11" s="22"/>
      <c r="L11" s="9"/>
      <c r="M11" s="9" t="s">
        <v>16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</row>
    <row r="12" spans="1:47" ht="15">
      <c r="A12" s="22" t="s">
        <v>39</v>
      </c>
      <c r="B12" s="22">
        <v>25</v>
      </c>
      <c r="C12" s="22">
        <v>12.5</v>
      </c>
      <c r="D12" s="28">
        <v>37.5</v>
      </c>
      <c r="E12" s="28">
        <v>12.5</v>
      </c>
      <c r="F12" s="22"/>
      <c r="G12" s="26"/>
      <c r="H12" s="28">
        <v>12.5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</row>
    <row r="13" spans="1:47" ht="15">
      <c r="A13" s="22"/>
      <c r="B13" s="22"/>
      <c r="C13" s="22"/>
      <c r="D13" s="27"/>
      <c r="E13" s="27"/>
      <c r="F13" s="22"/>
      <c r="G13" s="26"/>
      <c r="H13" s="27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</row>
    <row r="14" spans="1:47" ht="15">
      <c r="A14" s="22"/>
      <c r="B14" s="22">
        <v>11</v>
      </c>
      <c r="C14" s="22">
        <v>40</v>
      </c>
      <c r="D14" s="22">
        <v>454</v>
      </c>
      <c r="E14" s="22">
        <v>336</v>
      </c>
      <c r="F14" s="29">
        <v>5</v>
      </c>
      <c r="G14" s="26">
        <f>SUMPRODUCT($B$9:$E$9,B14:E14)/100</f>
        <v>0</v>
      </c>
      <c r="H14" s="30">
        <v>1536.16</v>
      </c>
      <c r="I14" s="29">
        <v>6</v>
      </c>
      <c r="J14" s="30">
        <v>192.02</v>
      </c>
      <c r="K14" s="22"/>
      <c r="L14" s="22">
        <v>5</v>
      </c>
      <c r="M14" s="22">
        <f>G14</f>
        <v>0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</row>
    <row r="15" spans="1:47" ht="15">
      <c r="A15" s="22"/>
      <c r="B15" s="22">
        <v>13</v>
      </c>
      <c r="C15" s="22">
        <v>112</v>
      </c>
      <c r="D15" s="22">
        <v>1097</v>
      </c>
      <c r="E15" s="22">
        <v>347</v>
      </c>
      <c r="F15" s="29">
        <v>15</v>
      </c>
      <c r="G15" s="26">
        <f aca="true" t="shared" si="0" ref="G15:G46">SUMPRODUCT($B$9:$E$9,B15:E15)/100</f>
        <v>0</v>
      </c>
      <c r="H15" s="30">
        <v>2333.043</v>
      </c>
      <c r="I15" s="29">
        <v>24</v>
      </c>
      <c r="J15" s="30">
        <v>291.630375</v>
      </c>
      <c r="K15" s="22"/>
      <c r="L15" s="22">
        <v>6</v>
      </c>
      <c r="M15" s="30">
        <f>J14</f>
        <v>192.02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</row>
    <row r="16" spans="1:47" ht="15">
      <c r="A16" s="22"/>
      <c r="B16" s="22">
        <v>69</v>
      </c>
      <c r="C16" s="22">
        <v>80</v>
      </c>
      <c r="D16" s="22">
        <v>791</v>
      </c>
      <c r="E16" s="22">
        <v>103</v>
      </c>
      <c r="F16" s="29">
        <v>25</v>
      </c>
      <c r="G16" s="26">
        <f t="shared" si="0"/>
        <v>0</v>
      </c>
      <c r="H16" s="30">
        <v>2217.831</v>
      </c>
      <c r="I16" s="29">
        <v>48</v>
      </c>
      <c r="J16" s="30">
        <v>277.228875</v>
      </c>
      <c r="K16" s="22"/>
      <c r="L16" s="22">
        <v>15</v>
      </c>
      <c r="M16" s="22">
        <f>G15</f>
        <v>0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</row>
    <row r="17" spans="1:47" ht="15">
      <c r="A17" s="22"/>
      <c r="B17" s="22">
        <v>275</v>
      </c>
      <c r="C17" s="22">
        <v>70</v>
      </c>
      <c r="D17" s="22">
        <v>508</v>
      </c>
      <c r="E17" s="22">
        <v>73</v>
      </c>
      <c r="F17" s="29">
        <v>35</v>
      </c>
      <c r="G17" s="26">
        <f t="shared" si="0"/>
        <v>0</v>
      </c>
      <c r="H17" s="30">
        <v>1411.347</v>
      </c>
      <c r="I17" s="29">
        <v>72</v>
      </c>
      <c r="J17" s="30">
        <v>176.41837500000003</v>
      </c>
      <c r="K17" s="22"/>
      <c r="L17" s="22">
        <v>24</v>
      </c>
      <c r="M17" s="30">
        <f>J15</f>
        <v>291.630375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</row>
    <row r="18" spans="1:47" ht="15">
      <c r="A18" s="22"/>
      <c r="B18" s="22">
        <v>259</v>
      </c>
      <c r="C18" s="22">
        <v>56</v>
      </c>
      <c r="D18" s="22">
        <v>179</v>
      </c>
      <c r="E18" s="22">
        <v>42</v>
      </c>
      <c r="F18" s="29">
        <v>45</v>
      </c>
      <c r="G18" s="26">
        <f t="shared" si="0"/>
        <v>0</v>
      </c>
      <c r="H18" s="30">
        <v>614.464</v>
      </c>
      <c r="I18" s="29">
        <v>96</v>
      </c>
      <c r="J18" s="30">
        <v>76.808</v>
      </c>
      <c r="K18" s="22"/>
      <c r="L18" s="22">
        <v>25</v>
      </c>
      <c r="M18" s="22">
        <f>G16</f>
        <v>0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</row>
    <row r="19" spans="1:47" ht="15">
      <c r="A19" s="22"/>
      <c r="B19" s="22">
        <v>169</v>
      </c>
      <c r="C19" s="22">
        <v>30</v>
      </c>
      <c r="D19" s="22">
        <v>72</v>
      </c>
      <c r="E19" s="22">
        <v>17</v>
      </c>
      <c r="F19" s="29">
        <v>55</v>
      </c>
      <c r="G19" s="26">
        <f t="shared" si="0"/>
        <v>0</v>
      </c>
      <c r="H19" s="30">
        <v>451.247</v>
      </c>
      <c r="I19" s="29">
        <v>120</v>
      </c>
      <c r="J19" s="30">
        <v>56.40587500000001</v>
      </c>
      <c r="K19" s="22"/>
      <c r="L19" s="22">
        <v>35</v>
      </c>
      <c r="M19" s="22">
        <f>G17</f>
        <v>0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</row>
    <row r="20" spans="1:47" ht="15">
      <c r="A20" s="22"/>
      <c r="B20" s="22">
        <v>89</v>
      </c>
      <c r="C20" s="22">
        <v>21</v>
      </c>
      <c r="D20" s="22">
        <v>42</v>
      </c>
      <c r="E20" s="22">
        <v>14</v>
      </c>
      <c r="F20" s="29">
        <v>65</v>
      </c>
      <c r="G20" s="26">
        <f t="shared" si="0"/>
        <v>0</v>
      </c>
      <c r="H20" s="30">
        <v>259.227</v>
      </c>
      <c r="I20" s="29">
        <v>144</v>
      </c>
      <c r="J20" s="30">
        <v>32.403375</v>
      </c>
      <c r="K20" s="22"/>
      <c r="L20" s="22">
        <v>45</v>
      </c>
      <c r="M20" s="22">
        <f>G18</f>
        <v>0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</row>
    <row r="21" spans="1:47" ht="15">
      <c r="A21" s="22"/>
      <c r="B21" s="22">
        <v>91</v>
      </c>
      <c r="C21" s="22">
        <v>19</v>
      </c>
      <c r="D21" s="22">
        <v>14</v>
      </c>
      <c r="E21" s="22">
        <v>9</v>
      </c>
      <c r="F21" s="29">
        <v>75</v>
      </c>
      <c r="G21" s="26">
        <f t="shared" si="0"/>
        <v>0</v>
      </c>
      <c r="H21" s="30">
        <v>134.414</v>
      </c>
      <c r="I21" s="29">
        <v>168</v>
      </c>
      <c r="J21" s="30">
        <v>16.80175</v>
      </c>
      <c r="K21" s="22"/>
      <c r="L21" s="22">
        <v>48</v>
      </c>
      <c r="M21" s="30">
        <f>J16</f>
        <v>277.228875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</row>
    <row r="22" spans="1:47" ht="15">
      <c r="A22" s="22"/>
      <c r="B22" s="22">
        <v>62</v>
      </c>
      <c r="C22" s="22">
        <v>18</v>
      </c>
      <c r="D22" s="22">
        <v>13</v>
      </c>
      <c r="E22" s="22">
        <v>5</v>
      </c>
      <c r="F22" s="29">
        <v>85</v>
      </c>
      <c r="G22" s="26">
        <f t="shared" si="0"/>
        <v>0</v>
      </c>
      <c r="H22" s="30">
        <v>153.616</v>
      </c>
      <c r="I22" s="29">
        <v>192</v>
      </c>
      <c r="J22" s="30">
        <v>19.202</v>
      </c>
      <c r="K22" s="22"/>
      <c r="L22" s="22">
        <v>55</v>
      </c>
      <c r="M22" s="22">
        <f>G19</f>
        <v>0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</row>
    <row r="23" spans="1:47" ht="15">
      <c r="A23" s="22"/>
      <c r="B23" s="22">
        <v>80</v>
      </c>
      <c r="C23" s="22">
        <v>22</v>
      </c>
      <c r="D23" s="22">
        <v>10</v>
      </c>
      <c r="E23" s="22">
        <v>4</v>
      </c>
      <c r="F23" s="29">
        <v>95</v>
      </c>
      <c r="G23" s="26">
        <f t="shared" si="0"/>
        <v>0</v>
      </c>
      <c r="H23" s="30">
        <v>76.808</v>
      </c>
      <c r="I23" s="29">
        <v>216</v>
      </c>
      <c r="J23" s="30">
        <v>9.601</v>
      </c>
      <c r="K23" s="22"/>
      <c r="L23" s="22">
        <v>65</v>
      </c>
      <c r="M23" s="22">
        <f>G20</f>
        <v>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</row>
    <row r="24" spans="1:47" ht="15">
      <c r="A24" s="22"/>
      <c r="B24" s="22">
        <v>84</v>
      </c>
      <c r="C24" s="22">
        <v>16</v>
      </c>
      <c r="D24" s="22">
        <v>10</v>
      </c>
      <c r="E24" s="22">
        <v>0</v>
      </c>
      <c r="F24" s="29">
        <v>110</v>
      </c>
      <c r="G24" s="26">
        <f t="shared" si="0"/>
        <v>0</v>
      </c>
      <c r="H24" s="30">
        <v>76.808</v>
      </c>
      <c r="I24" s="29">
        <v>240</v>
      </c>
      <c r="J24" s="30">
        <v>9.601</v>
      </c>
      <c r="K24" s="22"/>
      <c r="L24" s="22">
        <v>72</v>
      </c>
      <c r="M24" s="30">
        <f>J17</f>
        <v>176.41837500000003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</row>
    <row r="25" spans="1:47" ht="15">
      <c r="A25" s="22"/>
      <c r="B25" s="22">
        <v>78</v>
      </c>
      <c r="C25" s="22">
        <v>20</v>
      </c>
      <c r="D25" s="22">
        <v>4</v>
      </c>
      <c r="E25" s="22">
        <v>0</v>
      </c>
      <c r="F25" s="29">
        <v>130</v>
      </c>
      <c r="G25" s="26">
        <f t="shared" si="0"/>
        <v>0</v>
      </c>
      <c r="H25" s="30">
        <v>38.404</v>
      </c>
      <c r="I25" s="29">
        <v>264</v>
      </c>
      <c r="J25" s="30">
        <v>4.8005</v>
      </c>
      <c r="K25" s="22"/>
      <c r="L25" s="22">
        <v>75</v>
      </c>
      <c r="M25" s="22">
        <f>G21</f>
        <v>0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</row>
    <row r="26" spans="1:47" ht="15">
      <c r="A26" s="22"/>
      <c r="B26" s="22">
        <v>81</v>
      </c>
      <c r="C26" s="22">
        <v>12</v>
      </c>
      <c r="D26" s="22">
        <v>8</v>
      </c>
      <c r="E26" s="22">
        <v>0</v>
      </c>
      <c r="F26" s="29">
        <v>150</v>
      </c>
      <c r="G26" s="26">
        <f t="shared" si="0"/>
        <v>0</v>
      </c>
      <c r="H26" s="30">
        <v>19.202</v>
      </c>
      <c r="I26" s="29">
        <v>288</v>
      </c>
      <c r="J26" s="30">
        <v>2.40025</v>
      </c>
      <c r="K26" s="22"/>
      <c r="L26" s="22">
        <v>85</v>
      </c>
      <c r="M26" s="22">
        <f>G22</f>
        <v>0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</row>
    <row r="27" spans="1:47" ht="15">
      <c r="A27" s="22"/>
      <c r="B27" s="22">
        <v>44</v>
      </c>
      <c r="C27" s="22">
        <v>2</v>
      </c>
      <c r="D27" s="22">
        <v>0</v>
      </c>
      <c r="E27" s="22">
        <v>0</v>
      </c>
      <c r="F27" s="29">
        <v>170</v>
      </c>
      <c r="G27" s="26">
        <f t="shared" si="0"/>
        <v>0</v>
      </c>
      <c r="H27" s="30">
        <v>240.025</v>
      </c>
      <c r="I27" s="31" t="s">
        <v>40</v>
      </c>
      <c r="J27" s="30">
        <v>30.003125</v>
      </c>
      <c r="K27" s="22"/>
      <c r="L27" s="22">
        <v>95</v>
      </c>
      <c r="M27" s="22">
        <f>G23</f>
        <v>0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</row>
    <row r="28" spans="1:47" ht="15">
      <c r="A28" s="22"/>
      <c r="B28" s="22">
        <v>59</v>
      </c>
      <c r="C28" s="22">
        <v>8</v>
      </c>
      <c r="D28" s="22">
        <v>1</v>
      </c>
      <c r="E28" s="22">
        <v>0</v>
      </c>
      <c r="F28" s="29">
        <v>190</v>
      </c>
      <c r="G28" s="26">
        <f t="shared" si="0"/>
        <v>0</v>
      </c>
      <c r="H28" s="22"/>
      <c r="I28" s="22"/>
      <c r="J28" s="22"/>
      <c r="K28" s="22"/>
      <c r="L28" s="22">
        <v>96</v>
      </c>
      <c r="M28" s="30">
        <f>J18</f>
        <v>76.808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</row>
    <row r="29" spans="1:47" ht="15">
      <c r="A29" s="22"/>
      <c r="B29" s="22">
        <v>99</v>
      </c>
      <c r="C29" s="22">
        <v>6</v>
      </c>
      <c r="D29" s="22">
        <v>2</v>
      </c>
      <c r="E29" s="22">
        <v>0</v>
      </c>
      <c r="F29" s="29">
        <v>225</v>
      </c>
      <c r="G29" s="26">
        <f t="shared" si="0"/>
        <v>0</v>
      </c>
      <c r="H29" s="22"/>
      <c r="I29" s="22"/>
      <c r="J29" s="22"/>
      <c r="K29" s="22"/>
      <c r="L29" s="22">
        <v>110</v>
      </c>
      <c r="M29" s="22">
        <f>G24</f>
        <v>0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</row>
    <row r="30" spans="1:47" ht="15">
      <c r="A30" s="22"/>
      <c r="B30" s="22"/>
      <c r="C30" s="22"/>
      <c r="D30" s="22"/>
      <c r="E30" s="22"/>
      <c r="F30" s="29"/>
      <c r="G30" s="26"/>
      <c r="H30" s="22"/>
      <c r="I30" s="22"/>
      <c r="J30" s="22"/>
      <c r="K30" s="22"/>
      <c r="L30" s="22">
        <v>120</v>
      </c>
      <c r="M30" s="30">
        <f>J19</f>
        <v>56.40587500000001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</row>
    <row r="31" spans="1:47" ht="15">
      <c r="A31" s="22"/>
      <c r="B31" s="22">
        <v>95</v>
      </c>
      <c r="C31" s="22">
        <v>7</v>
      </c>
      <c r="D31" s="22">
        <v>1</v>
      </c>
      <c r="E31" s="22">
        <v>0</v>
      </c>
      <c r="F31" s="29">
        <v>275</v>
      </c>
      <c r="G31" s="26">
        <f t="shared" si="0"/>
        <v>0</v>
      </c>
      <c r="H31" s="22"/>
      <c r="I31" s="22"/>
      <c r="J31" s="22"/>
      <c r="K31" s="22"/>
      <c r="L31" s="22">
        <v>130</v>
      </c>
      <c r="M31" s="22">
        <f>G25</f>
        <v>0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</row>
    <row r="32" spans="1:47" ht="15">
      <c r="A32" s="22"/>
      <c r="B32" s="22">
        <v>68</v>
      </c>
      <c r="C32" s="22">
        <v>2</v>
      </c>
      <c r="D32" s="22">
        <v>0</v>
      </c>
      <c r="E32" s="22">
        <v>0</v>
      </c>
      <c r="F32" s="29">
        <v>325</v>
      </c>
      <c r="G32" s="26">
        <f t="shared" si="0"/>
        <v>0</v>
      </c>
      <c r="H32" s="22"/>
      <c r="I32" s="22"/>
      <c r="J32" s="22"/>
      <c r="K32" s="22"/>
      <c r="L32" s="22">
        <v>144</v>
      </c>
      <c r="M32" s="30">
        <f>J20</f>
        <v>32.403375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</row>
    <row r="33" spans="1:47" ht="15">
      <c r="A33" s="22"/>
      <c r="B33" s="22">
        <v>46</v>
      </c>
      <c r="C33" s="22">
        <v>2</v>
      </c>
      <c r="D33" s="22">
        <v>0</v>
      </c>
      <c r="E33" s="22">
        <v>0</v>
      </c>
      <c r="F33" s="29">
        <v>375</v>
      </c>
      <c r="G33" s="26">
        <f t="shared" si="0"/>
        <v>0</v>
      </c>
      <c r="H33" s="22"/>
      <c r="I33" s="22"/>
      <c r="J33" s="22"/>
      <c r="K33" s="22"/>
      <c r="L33" s="22">
        <v>150</v>
      </c>
      <c r="M33" s="22">
        <f>G26</f>
        <v>0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</row>
    <row r="34" spans="1:47" ht="15">
      <c r="A34" s="22"/>
      <c r="B34" s="22">
        <v>50</v>
      </c>
      <c r="C34" s="22">
        <v>1</v>
      </c>
      <c r="D34" s="22">
        <v>0</v>
      </c>
      <c r="E34" s="22">
        <v>0</v>
      </c>
      <c r="F34" s="29">
        <v>425</v>
      </c>
      <c r="G34" s="26">
        <f t="shared" si="0"/>
        <v>0</v>
      </c>
      <c r="H34" s="22"/>
      <c r="I34" s="22"/>
      <c r="J34" s="22"/>
      <c r="K34" s="22"/>
      <c r="L34" s="22">
        <v>168</v>
      </c>
      <c r="M34" s="30">
        <f>J21</f>
        <v>16.80175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</row>
    <row r="35" spans="1:47" ht="15">
      <c r="A35" s="22"/>
      <c r="B35" s="22">
        <v>50</v>
      </c>
      <c r="C35" s="22"/>
      <c r="D35" s="22">
        <v>0</v>
      </c>
      <c r="E35" s="22">
        <v>0</v>
      </c>
      <c r="F35" s="29">
        <v>475</v>
      </c>
      <c r="G35" s="26">
        <f t="shared" si="0"/>
        <v>0</v>
      </c>
      <c r="H35" s="22"/>
      <c r="I35" s="22"/>
      <c r="J35" s="22"/>
      <c r="K35" s="22"/>
      <c r="L35" s="22">
        <v>170</v>
      </c>
      <c r="M35" s="22">
        <f>G27</f>
        <v>0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</row>
    <row r="36" spans="1:47" ht="15">
      <c r="A36" s="22"/>
      <c r="B36" s="22">
        <v>22</v>
      </c>
      <c r="C36" s="22"/>
      <c r="D36" s="22">
        <v>0</v>
      </c>
      <c r="E36" s="22">
        <v>0</v>
      </c>
      <c r="F36" s="29">
        <v>525</v>
      </c>
      <c r="G36" s="26">
        <f t="shared" si="0"/>
        <v>0</v>
      </c>
      <c r="H36" s="22"/>
      <c r="I36" s="22"/>
      <c r="J36" s="22"/>
      <c r="K36" s="22"/>
      <c r="L36" s="22">
        <v>190</v>
      </c>
      <c r="M36" s="22">
        <f>G28</f>
        <v>0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</row>
    <row r="37" spans="1:47" ht="15">
      <c r="A37" s="22"/>
      <c r="B37" s="22">
        <v>19</v>
      </c>
      <c r="C37" s="22"/>
      <c r="D37" s="22">
        <v>1</v>
      </c>
      <c r="E37" s="22">
        <v>0</v>
      </c>
      <c r="F37" s="29">
        <v>575</v>
      </c>
      <c r="G37" s="26">
        <f t="shared" si="0"/>
        <v>0</v>
      </c>
      <c r="H37" s="22"/>
      <c r="I37" s="22"/>
      <c r="J37" s="22"/>
      <c r="K37" s="22"/>
      <c r="L37" s="22">
        <v>192</v>
      </c>
      <c r="M37" s="30">
        <f>J22</f>
        <v>19.202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</row>
    <row r="38" spans="1:47" ht="15">
      <c r="A38" s="22"/>
      <c r="B38" s="22">
        <v>18</v>
      </c>
      <c r="C38" s="22">
        <v>1</v>
      </c>
      <c r="D38" s="22">
        <v>0</v>
      </c>
      <c r="E38" s="22">
        <v>0</v>
      </c>
      <c r="F38" s="29">
        <v>625</v>
      </c>
      <c r="G38" s="26">
        <f t="shared" si="0"/>
        <v>0</v>
      </c>
      <c r="H38" s="22"/>
      <c r="I38" s="22"/>
      <c r="J38" s="22"/>
      <c r="K38" s="22"/>
      <c r="L38" s="22">
        <v>216</v>
      </c>
      <c r="M38" s="30">
        <f>J23</f>
        <v>9.601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</row>
    <row r="39" spans="1:47" ht="15">
      <c r="A39" s="22"/>
      <c r="B39" s="22">
        <v>19</v>
      </c>
      <c r="C39" s="22"/>
      <c r="D39" s="22">
        <v>0</v>
      </c>
      <c r="E39" s="22">
        <v>0</v>
      </c>
      <c r="F39" s="29">
        <v>675</v>
      </c>
      <c r="G39" s="26">
        <f t="shared" si="0"/>
        <v>0</v>
      </c>
      <c r="H39" s="22"/>
      <c r="I39" s="22"/>
      <c r="J39" s="22"/>
      <c r="K39" s="22"/>
      <c r="L39" s="22">
        <v>225</v>
      </c>
      <c r="M39" s="22">
        <f>G29</f>
        <v>0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</row>
    <row r="40" spans="1:47" ht="15">
      <c r="A40" s="22"/>
      <c r="B40" s="22">
        <v>22</v>
      </c>
      <c r="C40" s="22"/>
      <c r="D40" s="22">
        <v>0</v>
      </c>
      <c r="E40" s="22">
        <v>0</v>
      </c>
      <c r="F40" s="29">
        <v>750</v>
      </c>
      <c r="G40" s="26">
        <f t="shared" si="0"/>
        <v>0</v>
      </c>
      <c r="H40" s="22"/>
      <c r="I40" s="22"/>
      <c r="J40" s="22"/>
      <c r="K40" s="22"/>
      <c r="L40" s="22">
        <v>240</v>
      </c>
      <c r="M40" s="30">
        <f>J24</f>
        <v>9.601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</row>
    <row r="41" spans="1:47" ht="15">
      <c r="A41" s="22"/>
      <c r="B41" s="22">
        <v>22</v>
      </c>
      <c r="C41" s="22">
        <v>1</v>
      </c>
      <c r="D41" s="22">
        <v>0</v>
      </c>
      <c r="E41" s="22">
        <v>0</v>
      </c>
      <c r="F41" s="29">
        <v>850</v>
      </c>
      <c r="G41" s="26">
        <f t="shared" si="0"/>
        <v>0</v>
      </c>
      <c r="H41" s="22"/>
      <c r="I41" s="22"/>
      <c r="J41" s="22"/>
      <c r="K41" s="22"/>
      <c r="L41" s="22">
        <v>264</v>
      </c>
      <c r="M41" s="30">
        <f>J25</f>
        <v>4.8005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</row>
    <row r="42" spans="1:47" ht="15">
      <c r="A42" s="22"/>
      <c r="B42" s="22">
        <v>14</v>
      </c>
      <c r="C42" s="22"/>
      <c r="D42" s="22">
        <v>1</v>
      </c>
      <c r="E42" s="22">
        <v>0</v>
      </c>
      <c r="F42" s="29">
        <v>950</v>
      </c>
      <c r="G42" s="26">
        <f t="shared" si="0"/>
        <v>0</v>
      </c>
      <c r="H42" s="22"/>
      <c r="I42" s="22"/>
      <c r="J42" s="22"/>
      <c r="K42" s="22"/>
      <c r="L42" s="22">
        <v>275</v>
      </c>
      <c r="M42" s="22">
        <f>G31</f>
        <v>0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</row>
    <row r="43" spans="1:47" ht="15">
      <c r="A43" s="22"/>
      <c r="B43" s="22">
        <v>16</v>
      </c>
      <c r="C43" s="22"/>
      <c r="D43" s="22">
        <v>0</v>
      </c>
      <c r="E43" s="22">
        <v>0</v>
      </c>
      <c r="F43" s="29">
        <v>1150</v>
      </c>
      <c r="G43" s="26">
        <f t="shared" si="0"/>
        <v>0</v>
      </c>
      <c r="H43" s="22"/>
      <c r="I43" s="22"/>
      <c r="J43" s="22"/>
      <c r="K43" s="22"/>
      <c r="L43" s="22">
        <v>288</v>
      </c>
      <c r="M43" s="30">
        <f>J26</f>
        <v>2.40025</v>
      </c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</row>
    <row r="44" spans="1:47" ht="15">
      <c r="A44" s="22"/>
      <c r="B44" s="22">
        <v>7</v>
      </c>
      <c r="C44" s="22"/>
      <c r="D44" s="22">
        <v>0</v>
      </c>
      <c r="E44" s="22">
        <v>0</v>
      </c>
      <c r="F44" s="29">
        <v>1400</v>
      </c>
      <c r="G44" s="26">
        <f t="shared" si="0"/>
        <v>0</v>
      </c>
      <c r="H44" s="22"/>
      <c r="I44" s="22"/>
      <c r="J44" s="22"/>
      <c r="K44" s="22"/>
      <c r="L44" s="22">
        <v>325</v>
      </c>
      <c r="M44" s="22">
        <f>G32</f>
        <v>0</v>
      </c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</row>
    <row r="45" spans="1:47" ht="15">
      <c r="A45" s="22"/>
      <c r="B45" s="22">
        <v>7</v>
      </c>
      <c r="C45" s="22"/>
      <c r="D45" s="22">
        <v>0</v>
      </c>
      <c r="E45" s="22">
        <v>0</v>
      </c>
      <c r="F45" s="29">
        <v>1750</v>
      </c>
      <c r="G45" s="26">
        <f t="shared" si="0"/>
        <v>0</v>
      </c>
      <c r="H45" s="22"/>
      <c r="I45" s="22"/>
      <c r="J45" s="22"/>
      <c r="K45" s="22"/>
      <c r="L45" s="22">
        <v>375</v>
      </c>
      <c r="M45" s="22">
        <f>G33</f>
        <v>0</v>
      </c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</row>
    <row r="46" spans="1:47" ht="15">
      <c r="A46" s="22"/>
      <c r="B46" s="22">
        <v>1</v>
      </c>
      <c r="C46" s="22"/>
      <c r="D46" s="22">
        <v>0</v>
      </c>
      <c r="E46" s="22">
        <v>0</v>
      </c>
      <c r="F46" s="29">
        <v>2250</v>
      </c>
      <c r="G46" s="26">
        <f t="shared" si="0"/>
        <v>0</v>
      </c>
      <c r="H46" s="22"/>
      <c r="I46" s="22"/>
      <c r="J46" s="22"/>
      <c r="K46" s="22"/>
      <c r="L46" s="22">
        <v>425</v>
      </c>
      <c r="M46" s="22">
        <f>G34</f>
        <v>0</v>
      </c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</row>
    <row r="47" spans="1:47" ht="15">
      <c r="A47" s="22"/>
      <c r="B47" s="22"/>
      <c r="C47" s="22"/>
      <c r="D47" s="22"/>
      <c r="E47" s="22"/>
      <c r="F47" s="22"/>
      <c r="G47" s="26"/>
      <c r="H47" s="22"/>
      <c r="I47" s="22"/>
      <c r="J47" s="22"/>
      <c r="K47" s="22"/>
      <c r="L47" s="22">
        <v>450</v>
      </c>
      <c r="M47" s="30">
        <f>J27</f>
        <v>30.003125</v>
      </c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</row>
    <row r="48" spans="1:47" ht="15">
      <c r="A48" s="22"/>
      <c r="B48" s="22">
        <v>2039</v>
      </c>
      <c r="C48" s="22">
        <v>546</v>
      </c>
      <c r="D48" s="22">
        <v>3208</v>
      </c>
      <c r="E48" s="22">
        <v>950</v>
      </c>
      <c r="F48" s="22"/>
      <c r="G48" s="26">
        <f>SUM(G14:G46)</f>
        <v>0</v>
      </c>
      <c r="H48" s="22"/>
      <c r="I48" s="22"/>
      <c r="J48" s="26">
        <f>SUM(J14:J46)</f>
        <v>1195.3245000000004</v>
      </c>
      <c r="K48" s="22"/>
      <c r="L48" s="22">
        <v>475</v>
      </c>
      <c r="M48" s="22">
        <f aca="true" t="shared" si="1" ref="M48:M59">G35</f>
        <v>0</v>
      </c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</row>
    <row r="49" spans="1:47" ht="1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>
        <v>525</v>
      </c>
      <c r="M49" s="22">
        <f t="shared" si="1"/>
        <v>0</v>
      </c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</row>
    <row r="50" spans="1:47" ht="1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>
        <v>575</v>
      </c>
      <c r="M50" s="22">
        <f t="shared" si="1"/>
        <v>0</v>
      </c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</row>
    <row r="51" spans="1:47" ht="15">
      <c r="A51" s="20" t="s">
        <v>45</v>
      </c>
      <c r="B51" s="21">
        <v>60.97764200733491</v>
      </c>
      <c r="C51" s="22"/>
      <c r="D51" s="22"/>
      <c r="E51" s="22"/>
      <c r="F51" s="22"/>
      <c r="G51" s="22"/>
      <c r="H51" s="22"/>
      <c r="I51" s="22"/>
      <c r="J51" s="22"/>
      <c r="K51" s="22"/>
      <c r="L51" s="22">
        <v>625</v>
      </c>
      <c r="M51" s="22">
        <f t="shared" si="1"/>
        <v>0</v>
      </c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</row>
    <row r="52" spans="1:47" ht="15">
      <c r="A52" s="20" t="s">
        <v>46</v>
      </c>
      <c r="B52" s="21">
        <v>61.14802837017202</v>
      </c>
      <c r="C52" s="22"/>
      <c r="D52" s="22"/>
      <c r="E52" s="22"/>
      <c r="F52" s="22"/>
      <c r="G52" s="22"/>
      <c r="H52" s="22"/>
      <c r="I52" s="22"/>
      <c r="J52" s="22"/>
      <c r="K52" s="22"/>
      <c r="L52" s="22">
        <v>675</v>
      </c>
      <c r="M52" s="22">
        <f t="shared" si="1"/>
        <v>0</v>
      </c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</row>
    <row r="53" spans="1:47" ht="1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>
        <v>750</v>
      </c>
      <c r="M53" s="22">
        <f t="shared" si="1"/>
        <v>0</v>
      </c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</row>
    <row r="54" spans="1:47" ht="15">
      <c r="A54" s="9" t="s">
        <v>47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>
        <v>850</v>
      </c>
      <c r="M54" s="22">
        <f t="shared" si="1"/>
        <v>0</v>
      </c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</row>
    <row r="55" spans="1:47" ht="15">
      <c r="A55" s="1" t="s">
        <v>48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>
        <v>950</v>
      </c>
      <c r="M55" s="22">
        <f t="shared" si="1"/>
        <v>0</v>
      </c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</row>
    <row r="56" spans="1:47" ht="15">
      <c r="A56" s="1" t="s">
        <v>49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>
        <v>1150</v>
      </c>
      <c r="M56" s="22">
        <f t="shared" si="1"/>
        <v>0</v>
      </c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</row>
    <row r="57" spans="2:47" ht="1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>
        <v>1400</v>
      </c>
      <c r="M57" s="22">
        <f t="shared" si="1"/>
        <v>0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</row>
    <row r="58" spans="1:47" ht="1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>
        <v>1750</v>
      </c>
      <c r="M58" s="22">
        <f t="shared" si="1"/>
        <v>0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</row>
    <row r="59" spans="1:47" ht="1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>
        <v>2250</v>
      </c>
      <c r="M59" s="22">
        <f t="shared" si="1"/>
        <v>0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</row>
    <row r="60" spans="1:47" ht="1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</row>
    <row r="61" spans="1:47" ht="1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>
        <f>SUM(M14:M59)</f>
        <v>1195.3245000000004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</row>
    <row r="62" spans="1:47" ht="1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32" t="s">
        <v>41</v>
      </c>
      <c r="L62" s="22"/>
      <c r="M62" s="22">
        <f>M61-J48-G48</f>
        <v>0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</row>
    <row r="63" spans="1:47" ht="1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32" t="s">
        <v>42</v>
      </c>
      <c r="L63" s="28">
        <f>SUMPRODUCT(L14:L59,M14:M59)/M61</f>
        <v>66.35542168674698</v>
      </c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</row>
    <row r="64" spans="1:47" ht="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32" t="s">
        <v>29</v>
      </c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</row>
    <row r="65" spans="1:47" ht="1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32" t="s">
        <v>43</v>
      </c>
      <c r="L65" s="22">
        <f>L59/L14</f>
        <v>450</v>
      </c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</row>
    <row r="66" spans="1:47" ht="1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</row>
    <row r="67" spans="1:47" ht="1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</row>
    <row r="68" spans="1:47" ht="15">
      <c r="A68" s="22"/>
      <c r="B68" s="22"/>
      <c r="C68" s="22"/>
      <c r="D68" s="22"/>
      <c r="E68" s="22"/>
      <c r="F68" s="22"/>
      <c r="G68" s="22"/>
      <c r="H68" s="22"/>
      <c r="I68" s="22"/>
      <c r="J68" s="33"/>
      <c r="K68" s="33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</row>
    <row r="69" spans="1:47" ht="15">
      <c r="A69" s="22"/>
      <c r="B69" s="34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</row>
    <row r="70" spans="3:47" ht="15"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</row>
    <row r="71" spans="3:47" ht="15"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</row>
    <row r="72" spans="1:47" ht="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</row>
    <row r="73" spans="3:4" ht="15">
      <c r="C73" s="22"/>
      <c r="D73" s="22"/>
    </row>
    <row r="74" spans="3:4" ht="15">
      <c r="C74" s="22"/>
      <c r="D74" s="2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G39" sqref="G39"/>
    </sheetView>
  </sheetViews>
  <sheetFormatPr defaultColWidth="11.421875" defaultRowHeight="15"/>
  <cols>
    <col min="1" max="1" width="10.7109375" style="1" customWidth="1"/>
    <col min="2" max="2" width="8.7109375" style="1" customWidth="1"/>
    <col min="3" max="3" width="9.57421875" style="1" customWidth="1"/>
    <col min="4" max="4" width="10.421875" style="1" customWidth="1"/>
    <col min="5" max="5" width="3.7109375" style="1" customWidth="1"/>
    <col min="6" max="16384" width="8.7109375" style="1" customWidth="1"/>
  </cols>
  <sheetData>
    <row r="1" ht="15.75">
      <c r="B1" s="19" t="s">
        <v>5</v>
      </c>
    </row>
    <row r="2" ht="15.75">
      <c r="B2" s="19" t="s">
        <v>17</v>
      </c>
    </row>
    <row r="3" spans="2:10" ht="15.75">
      <c r="B3" s="19" t="s">
        <v>6</v>
      </c>
      <c r="F3" s="5" t="s">
        <v>13</v>
      </c>
      <c r="G3" s="9"/>
      <c r="H3" s="9"/>
      <c r="I3" s="9"/>
      <c r="J3" s="9"/>
    </row>
    <row r="4" spans="6:10" ht="15">
      <c r="F4" s="9"/>
      <c r="G4" s="5" t="s">
        <v>1</v>
      </c>
      <c r="H4" s="9"/>
      <c r="I4" s="9"/>
      <c r="J4" s="9"/>
    </row>
    <row r="5" spans="1:10" ht="15">
      <c r="A5" s="4"/>
      <c r="B5" s="4"/>
      <c r="C5" s="4" t="s">
        <v>8</v>
      </c>
      <c r="D5" s="4" t="s">
        <v>10</v>
      </c>
      <c r="E5" s="4"/>
      <c r="F5" s="9"/>
      <c r="G5" s="9"/>
      <c r="H5" s="5" t="s">
        <v>14</v>
      </c>
      <c r="I5" s="9"/>
      <c r="J5" s="9"/>
    </row>
    <row r="6" spans="1:10" ht="15">
      <c r="A6" s="4"/>
      <c r="B6" s="4"/>
      <c r="C6" s="4" t="s">
        <v>9</v>
      </c>
      <c r="D6" s="4" t="s">
        <v>11</v>
      </c>
      <c r="E6" s="4"/>
      <c r="F6" s="9"/>
      <c r="G6" s="9"/>
      <c r="H6" s="9"/>
      <c r="I6" s="5" t="s">
        <v>2</v>
      </c>
      <c r="J6" s="9"/>
    </row>
    <row r="7" spans="1:10" ht="15">
      <c r="A7" s="4" t="s">
        <v>7</v>
      </c>
      <c r="B7" s="4" t="s">
        <v>16</v>
      </c>
      <c r="C7" s="4" t="s">
        <v>19</v>
      </c>
      <c r="D7" s="4" t="s">
        <v>12</v>
      </c>
      <c r="E7" s="4"/>
      <c r="F7" s="9"/>
      <c r="G7" s="9"/>
      <c r="H7" s="9"/>
      <c r="I7" s="9"/>
      <c r="J7" s="1" t="s">
        <v>3</v>
      </c>
    </row>
    <row r="9" spans="1:10" ht="15">
      <c r="A9" s="1">
        <v>1</v>
      </c>
      <c r="B9" s="1">
        <v>173440</v>
      </c>
      <c r="C9" s="1">
        <v>100</v>
      </c>
      <c r="D9" s="8">
        <f>B9*C9/1000000</f>
        <v>17.344</v>
      </c>
      <c r="E9" s="10"/>
      <c r="F9" s="8">
        <f>100*B9/369787</f>
        <v>46.90267640560647</v>
      </c>
      <c r="G9" s="8">
        <f>100*D9/118.089</f>
        <v>14.687227430158611</v>
      </c>
      <c r="H9" s="8">
        <v>46.90267640560647</v>
      </c>
      <c r="I9" s="8">
        <v>14.687227430158611</v>
      </c>
      <c r="J9" s="11">
        <f>F9*(H9-I9)/100</f>
        <v>15.109907785567573</v>
      </c>
    </row>
    <row r="10" spans="1:10" ht="15">
      <c r="A10" s="1">
        <v>2</v>
      </c>
      <c r="B10" s="1">
        <v>45414</v>
      </c>
      <c r="C10" s="1">
        <v>150</v>
      </c>
      <c r="D10" s="8">
        <f aca="true" t="shared" si="0" ref="D10:D28">B10*C10/1000000</f>
        <v>6.8121</v>
      </c>
      <c r="E10" s="10"/>
      <c r="F10" s="8">
        <f aca="true" t="shared" si="1" ref="F10:F28">100*B10/369787</f>
        <v>12.281123998409896</v>
      </c>
      <c r="G10" s="8">
        <f aca="true" t="shared" si="2" ref="G10:G28">100*D10/118.089</f>
        <v>5.768615197012423</v>
      </c>
      <c r="H10" s="8">
        <f>F10+H9</f>
        <v>59.18380040401637</v>
      </c>
      <c r="I10" s="8">
        <f>G10+I9</f>
        <v>20.455842627171034</v>
      </c>
      <c r="J10" s="12">
        <f>F10*((H10-I10)+(H9-I9))/100</f>
        <v>8.712647751945426</v>
      </c>
    </row>
    <row r="11" spans="1:10" ht="15">
      <c r="A11" s="1">
        <v>3</v>
      </c>
      <c r="B11" s="1">
        <v>38998</v>
      </c>
      <c r="C11" s="1">
        <v>200</v>
      </c>
      <c r="D11" s="8">
        <f t="shared" si="0"/>
        <v>7.7996</v>
      </c>
      <c r="E11" s="10"/>
      <c r="F11" s="8">
        <f t="shared" si="1"/>
        <v>10.546071116615781</v>
      </c>
      <c r="G11" s="8">
        <f t="shared" si="2"/>
        <v>6.604848885162886</v>
      </c>
      <c r="H11" s="8">
        <f aca="true" t="shared" si="3" ref="H11:H28">F11+H10</f>
        <v>69.72987152063214</v>
      </c>
      <c r="I11" s="8">
        <f aca="true" t="shared" si="4" ref="I11:I28">G11+I10</f>
        <v>27.060691512333918</v>
      </c>
      <c r="J11" s="12">
        <f aca="true" t="shared" si="5" ref="J11:J28">F11*((H11-I11)+(H10-I10))/100</f>
        <v>8.584200037710975</v>
      </c>
    </row>
    <row r="12" spans="1:10" ht="15">
      <c r="A12" s="1">
        <v>4</v>
      </c>
      <c r="B12" s="1">
        <v>26816</v>
      </c>
      <c r="C12" s="1">
        <v>240</v>
      </c>
      <c r="D12" s="8">
        <f t="shared" si="0"/>
        <v>6.43584</v>
      </c>
      <c r="E12" s="10"/>
      <c r="F12" s="8">
        <f t="shared" si="1"/>
        <v>7.251742219169413</v>
      </c>
      <c r="G12" s="8">
        <f t="shared" si="2"/>
        <v>5.44999110840129</v>
      </c>
      <c r="H12" s="8">
        <f t="shared" si="3"/>
        <v>76.98161373980156</v>
      </c>
      <c r="I12" s="8">
        <f t="shared" si="4"/>
        <v>32.51068262073521</v>
      </c>
      <c r="J12" s="12">
        <f t="shared" si="5"/>
        <v>6.319176228454242</v>
      </c>
    </row>
    <row r="13" spans="1:10" ht="15">
      <c r="A13" s="1">
        <v>5</v>
      </c>
      <c r="B13" s="1">
        <v>16799</v>
      </c>
      <c r="C13" s="1">
        <v>300</v>
      </c>
      <c r="D13" s="8">
        <f t="shared" si="0"/>
        <v>5.0397</v>
      </c>
      <c r="E13" s="10"/>
      <c r="F13" s="8">
        <f t="shared" si="1"/>
        <v>4.542885498949395</v>
      </c>
      <c r="G13" s="8">
        <f t="shared" si="2"/>
        <v>4.267713334857607</v>
      </c>
      <c r="H13" s="8">
        <f t="shared" si="3"/>
        <v>81.52449923875095</v>
      </c>
      <c r="I13" s="8">
        <f t="shared" si="4"/>
        <v>36.77839595559281</v>
      </c>
      <c r="J13" s="12">
        <f t="shared" si="5"/>
        <v>4.053027718451349</v>
      </c>
    </row>
    <row r="14" spans="1:10" ht="15">
      <c r="A14" s="1">
        <v>6</v>
      </c>
      <c r="B14" s="1">
        <v>18959</v>
      </c>
      <c r="C14" s="1">
        <v>400</v>
      </c>
      <c r="D14" s="8">
        <f t="shared" si="0"/>
        <v>7.5836</v>
      </c>
      <c r="E14" s="10"/>
      <c r="F14" s="8">
        <f t="shared" si="1"/>
        <v>5.127005546436192</v>
      </c>
      <c r="G14" s="8">
        <f t="shared" si="2"/>
        <v>6.4219359974256705</v>
      </c>
      <c r="H14" s="8">
        <f t="shared" si="3"/>
        <v>86.65150478518714</v>
      </c>
      <c r="I14" s="8">
        <f t="shared" si="4"/>
        <v>43.200331953018484</v>
      </c>
      <c r="J14" s="12">
        <f t="shared" si="5"/>
        <v>4.521879238238447</v>
      </c>
    </row>
    <row r="15" spans="1:10" ht="15">
      <c r="A15" s="1">
        <v>7</v>
      </c>
      <c r="B15" s="1">
        <v>9841</v>
      </c>
      <c r="C15" s="1">
        <v>500</v>
      </c>
      <c r="D15" s="8">
        <f t="shared" si="0"/>
        <v>4.9205</v>
      </c>
      <c r="E15" s="10"/>
      <c r="F15" s="8">
        <f t="shared" si="1"/>
        <v>2.661261753387761</v>
      </c>
      <c r="G15" s="8">
        <f t="shared" si="2"/>
        <v>4.166772519032255</v>
      </c>
      <c r="H15" s="8">
        <f t="shared" si="3"/>
        <v>89.3127665385749</v>
      </c>
      <c r="I15" s="8">
        <f t="shared" si="4"/>
        <v>47.36710447205074</v>
      </c>
      <c r="J15" s="12">
        <f t="shared" si="5"/>
        <v>2.272633305762604</v>
      </c>
    </row>
    <row r="16" spans="1:10" ht="15">
      <c r="A16" s="1">
        <v>8</v>
      </c>
      <c r="B16" s="1">
        <v>13806</v>
      </c>
      <c r="C16" s="1">
        <v>600</v>
      </c>
      <c r="D16" s="8">
        <f t="shared" si="0"/>
        <v>8.2836</v>
      </c>
      <c r="E16" s="10"/>
      <c r="F16" s="8">
        <f t="shared" si="1"/>
        <v>3.7335006368531074</v>
      </c>
      <c r="G16" s="8">
        <f t="shared" si="2"/>
        <v>7.0147092447222015</v>
      </c>
      <c r="H16" s="8">
        <f t="shared" si="3"/>
        <v>93.04626717542801</v>
      </c>
      <c r="I16" s="8">
        <f t="shared" si="4"/>
        <v>54.38181371677294</v>
      </c>
      <c r="J16" s="12">
        <f t="shared" si="5"/>
        <v>3.0095791765005924</v>
      </c>
    </row>
    <row r="17" spans="1:10" ht="15">
      <c r="A17" s="1">
        <v>9</v>
      </c>
      <c r="B17" s="1">
        <v>7398</v>
      </c>
      <c r="C17" s="1">
        <v>1000</v>
      </c>
      <c r="D17" s="8">
        <f t="shared" si="0"/>
        <v>7.398</v>
      </c>
      <c r="E17" s="10"/>
      <c r="F17" s="8">
        <f t="shared" si="1"/>
        <v>2.000611162642278</v>
      </c>
      <c r="G17" s="8">
        <f t="shared" si="2"/>
        <v>6.264766404999619</v>
      </c>
      <c r="H17" s="8">
        <f t="shared" si="3"/>
        <v>95.04687833807029</v>
      </c>
      <c r="I17" s="8">
        <f t="shared" si="4"/>
        <v>60.64658012177256</v>
      </c>
      <c r="J17" s="12">
        <f t="shared" si="5"/>
        <v>1.4617415779659666</v>
      </c>
    </row>
    <row r="18" spans="1:10" ht="15">
      <c r="A18" s="1">
        <v>10</v>
      </c>
      <c r="B18" s="1">
        <v>7735</v>
      </c>
      <c r="C18" s="1">
        <v>1500</v>
      </c>
      <c r="D18" s="8">
        <f t="shared" si="0"/>
        <v>11.6025</v>
      </c>
      <c r="E18" s="10"/>
      <c r="F18" s="8">
        <f t="shared" si="1"/>
        <v>2.0917447070881345</v>
      </c>
      <c r="G18" s="8">
        <f t="shared" si="2"/>
        <v>9.825216573939995</v>
      </c>
      <c r="H18" s="8">
        <f t="shared" si="3"/>
        <v>97.13862304515843</v>
      </c>
      <c r="I18" s="8">
        <f t="shared" si="4"/>
        <v>70.47179669571256</v>
      </c>
      <c r="J18" s="12">
        <f t="shared" si="5"/>
        <v>1.2773683458748597</v>
      </c>
    </row>
    <row r="19" spans="1:10" ht="15">
      <c r="A19" s="1">
        <v>11</v>
      </c>
      <c r="B19" s="1">
        <v>5842</v>
      </c>
      <c r="C19" s="1">
        <v>2000</v>
      </c>
      <c r="D19" s="8">
        <f t="shared" si="0"/>
        <v>11.684</v>
      </c>
      <c r="E19" s="10"/>
      <c r="F19" s="8">
        <f t="shared" si="1"/>
        <v>1.579828387693456</v>
      </c>
      <c r="G19" s="8">
        <f t="shared" si="2"/>
        <v>9.894232316303803</v>
      </c>
      <c r="H19" s="8">
        <f t="shared" si="3"/>
        <v>98.71845143285188</v>
      </c>
      <c r="I19" s="8">
        <f t="shared" si="4"/>
        <v>80.36602901201636</v>
      </c>
      <c r="J19" s="12">
        <f t="shared" si="5"/>
        <v>0.7112268719992426</v>
      </c>
    </row>
    <row r="20" spans="1:10" ht="15">
      <c r="A20" s="1">
        <v>12</v>
      </c>
      <c r="B20" s="1">
        <v>1349</v>
      </c>
      <c r="C20" s="1">
        <v>3000</v>
      </c>
      <c r="D20" s="8">
        <f t="shared" si="0"/>
        <v>4.047</v>
      </c>
      <c r="E20" s="10"/>
      <c r="F20" s="8">
        <f t="shared" si="1"/>
        <v>0.3648046037313372</v>
      </c>
      <c r="G20" s="8">
        <f t="shared" si="2"/>
        <v>3.4270761882986562</v>
      </c>
      <c r="H20" s="8">
        <f t="shared" si="3"/>
        <v>99.08325603658322</v>
      </c>
      <c r="I20" s="8">
        <f t="shared" si="4"/>
        <v>83.79310520031501</v>
      </c>
      <c r="J20" s="12">
        <f t="shared" si="5"/>
        <v>0.12272965605560211</v>
      </c>
    </row>
    <row r="21" spans="1:10" ht="15">
      <c r="A21" s="1">
        <v>13</v>
      </c>
      <c r="B21" s="1">
        <v>1506</v>
      </c>
      <c r="C21" s="1">
        <v>4000</v>
      </c>
      <c r="D21" s="8">
        <f t="shared" si="0"/>
        <v>6.024</v>
      </c>
      <c r="E21" s="10"/>
      <c r="F21" s="8">
        <f t="shared" si="1"/>
        <v>0.40726147755329417</v>
      </c>
      <c r="G21" s="8">
        <f t="shared" si="2"/>
        <v>5.101237202449</v>
      </c>
      <c r="H21" s="8">
        <f t="shared" si="3"/>
        <v>99.49051751413651</v>
      </c>
      <c r="I21" s="8">
        <f t="shared" si="4"/>
        <v>88.89434240276401</v>
      </c>
      <c r="J21" s="12">
        <f t="shared" si="5"/>
        <v>0.10542503353862336</v>
      </c>
    </row>
    <row r="22" spans="1:10" ht="15">
      <c r="A22" s="1">
        <v>14</v>
      </c>
      <c r="B22" s="1">
        <v>749</v>
      </c>
      <c r="C22" s="1">
        <v>5000</v>
      </c>
      <c r="D22" s="8">
        <f t="shared" si="0"/>
        <v>3.745</v>
      </c>
      <c r="E22" s="10"/>
      <c r="F22" s="8">
        <f t="shared" si="1"/>
        <v>0.20254903498500487</v>
      </c>
      <c r="G22" s="8">
        <f t="shared" si="2"/>
        <v>3.171336873036439</v>
      </c>
      <c r="H22" s="8">
        <f t="shared" si="3"/>
        <v>99.69306654912153</v>
      </c>
      <c r="I22" s="8">
        <f t="shared" si="4"/>
        <v>92.06567927580045</v>
      </c>
      <c r="J22" s="12">
        <f t="shared" si="5"/>
        <v>0.036911649750087185</v>
      </c>
    </row>
    <row r="23" spans="1:10" ht="15">
      <c r="A23" s="1">
        <v>15</v>
      </c>
      <c r="B23" s="1">
        <v>445</v>
      </c>
      <c r="C23" s="1">
        <v>6000</v>
      </c>
      <c r="D23" s="8">
        <f t="shared" si="0"/>
        <v>2.67</v>
      </c>
      <c r="E23" s="10"/>
      <c r="F23" s="8">
        <f t="shared" si="1"/>
        <v>0.12033954682019649</v>
      </c>
      <c r="G23" s="8">
        <f t="shared" si="2"/>
        <v>2.2610065289739096</v>
      </c>
      <c r="H23" s="8">
        <f t="shared" si="3"/>
        <v>99.81340609594172</v>
      </c>
      <c r="I23" s="8">
        <f t="shared" si="4"/>
        <v>94.32668580477436</v>
      </c>
      <c r="J23" s="12">
        <f t="shared" si="5"/>
        <v>0.01578145761261849</v>
      </c>
    </row>
    <row r="24" spans="1:10" ht="15">
      <c r="A24" s="1">
        <v>16</v>
      </c>
      <c r="B24" s="1">
        <v>385</v>
      </c>
      <c r="C24" s="1">
        <v>8000</v>
      </c>
      <c r="D24" s="8">
        <f t="shared" si="0"/>
        <v>3.08</v>
      </c>
      <c r="E24" s="10"/>
      <c r="F24" s="8">
        <f t="shared" si="1"/>
        <v>0.10411398994556326</v>
      </c>
      <c r="G24" s="8">
        <f t="shared" si="2"/>
        <v>2.6082022881047346</v>
      </c>
      <c r="H24" s="8">
        <f t="shared" si="3"/>
        <v>99.91752008588728</v>
      </c>
      <c r="I24" s="8">
        <f t="shared" si="4"/>
        <v>96.93488809287909</v>
      </c>
      <c r="J24" s="12">
        <f t="shared" si="5"/>
        <v>0.008817780585600857</v>
      </c>
    </row>
    <row r="25" spans="1:10" ht="15">
      <c r="A25" s="1">
        <v>17</v>
      </c>
      <c r="B25" s="1">
        <v>211</v>
      </c>
      <c r="C25" s="1">
        <v>10000</v>
      </c>
      <c r="D25" s="8">
        <f t="shared" si="0"/>
        <v>2.11</v>
      </c>
      <c r="E25" s="10"/>
      <c r="F25" s="8">
        <f t="shared" si="1"/>
        <v>0.057059875009126876</v>
      </c>
      <c r="G25" s="8">
        <f t="shared" si="2"/>
        <v>1.786787931136685</v>
      </c>
      <c r="H25" s="8">
        <f t="shared" si="3"/>
        <v>99.9745799608964</v>
      </c>
      <c r="I25" s="8">
        <f t="shared" si="4"/>
        <v>98.72167602401578</v>
      </c>
      <c r="J25" s="13">
        <f t="shared" si="5"/>
        <v>0.0024167915075612154</v>
      </c>
    </row>
    <row r="26" spans="1:10" ht="15">
      <c r="A26" s="1">
        <v>18</v>
      </c>
      <c r="B26" s="1">
        <v>82</v>
      </c>
      <c r="C26" s="1">
        <v>15000</v>
      </c>
      <c r="D26" s="8">
        <f t="shared" si="0"/>
        <v>1.23</v>
      </c>
      <c r="E26" s="10"/>
      <c r="F26" s="7">
        <f t="shared" si="1"/>
        <v>0.02217492772866542</v>
      </c>
      <c r="G26" s="8">
        <f t="shared" si="2"/>
        <v>1.0415872773924753</v>
      </c>
      <c r="H26" s="8">
        <f t="shared" si="3"/>
        <v>99.99675488862508</v>
      </c>
      <c r="I26" s="8">
        <f t="shared" si="4"/>
        <v>99.76326330140826</v>
      </c>
      <c r="J26" s="14">
        <f t="shared" si="5"/>
        <v>0.00032960713323072635</v>
      </c>
    </row>
    <row r="27" spans="1:10" ht="15">
      <c r="A27" s="1">
        <v>19</v>
      </c>
      <c r="B27" s="1">
        <v>8</v>
      </c>
      <c r="C27" s="1">
        <v>20000</v>
      </c>
      <c r="D27" s="8">
        <f t="shared" si="0"/>
        <v>0.16</v>
      </c>
      <c r="E27" s="10"/>
      <c r="F27" s="6">
        <f t="shared" si="1"/>
        <v>0.002163407583284431</v>
      </c>
      <c r="G27" s="8">
        <f t="shared" si="2"/>
        <v>0.13549102795349272</v>
      </c>
      <c r="H27" s="8">
        <f t="shared" si="3"/>
        <v>99.99891829620836</v>
      </c>
      <c r="I27" s="8">
        <f t="shared" si="4"/>
        <v>99.89875432936175</v>
      </c>
      <c r="J27" s="15">
        <f t="shared" si="5"/>
        <v>7.218329558657855E-06</v>
      </c>
    </row>
    <row r="28" spans="1:10" ht="15">
      <c r="A28" s="1">
        <v>20</v>
      </c>
      <c r="B28" s="1">
        <v>4</v>
      </c>
      <c r="C28" s="1">
        <v>30000</v>
      </c>
      <c r="D28" s="8">
        <f t="shared" si="0"/>
        <v>0.12</v>
      </c>
      <c r="E28" s="10"/>
      <c r="F28" s="6">
        <f t="shared" si="1"/>
        <v>0.0010817037916422156</v>
      </c>
      <c r="G28" s="8">
        <f t="shared" si="2"/>
        <v>0.10161827096511954</v>
      </c>
      <c r="H28" s="8">
        <f t="shared" si="3"/>
        <v>100</v>
      </c>
      <c r="I28" s="8">
        <f t="shared" si="4"/>
        <v>100.00037260032687</v>
      </c>
      <c r="J28" s="16">
        <f t="shared" si="5"/>
        <v>1.0794469953755944E-06</v>
      </c>
    </row>
    <row r="30" spans="2:10" ht="15">
      <c r="B30" s="1">
        <v>369787</v>
      </c>
      <c r="C30" s="8">
        <v>319.3444875022648</v>
      </c>
      <c r="D30" s="8">
        <v>118.08944</v>
      </c>
      <c r="E30" s="8"/>
      <c r="I30" s="17" t="s">
        <v>15</v>
      </c>
      <c r="J30" s="18">
        <f>SUM(J9:J28)</f>
        <v>56.32580831243116</v>
      </c>
    </row>
    <row r="31" spans="9:10" ht="15">
      <c r="I31" s="1" t="s">
        <v>21</v>
      </c>
      <c r="J31" s="1">
        <v>57.03</v>
      </c>
    </row>
    <row r="32" ht="15">
      <c r="F32" s="9" t="s">
        <v>47</v>
      </c>
    </row>
    <row r="33" ht="15">
      <c r="F33" s="1" t="s">
        <v>48</v>
      </c>
    </row>
    <row r="34" ht="15">
      <c r="F34" s="1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IISG-User</dc:creator>
  <cp:keywords/>
  <dc:description/>
  <cp:lastModifiedBy>Peter H. Lindert</cp:lastModifiedBy>
  <dcterms:created xsi:type="dcterms:W3CDTF">2007-11-26T14:06:18Z</dcterms:created>
  <dcterms:modified xsi:type="dcterms:W3CDTF">2007-11-26T14:10:27Z</dcterms:modified>
  <cp:category/>
  <cp:version/>
  <cp:contentType/>
  <cp:contentStatus/>
</cp:coreProperties>
</file>